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bjone\Downloads\"/>
    </mc:Choice>
  </mc:AlternateContent>
  <bookViews>
    <workbookView xWindow="480" yWindow="45" windowWidth="15180" windowHeight="11640" activeTab="2"/>
  </bookViews>
  <sheets>
    <sheet name="Status" sheetId="4" r:id="rId1"/>
    <sheet name="Oversikt" sheetId="5" r:id="rId2"/>
    <sheet name="Kontantstrøm" sheetId="2" r:id="rId3"/>
    <sheet name="Håndkasse" sheetId="3" r:id="rId4"/>
    <sheet name="Noter" sheetId="1" r:id="rId5"/>
  </sheets>
  <calcPr calcId="162913"/>
</workbook>
</file>

<file path=xl/calcChain.xml><?xml version="1.0" encoding="utf-8"?>
<calcChain xmlns="http://schemas.openxmlformats.org/spreadsheetml/2006/main">
  <c r="D44" i="3" l="1"/>
  <c r="E18" i="3"/>
  <c r="E19" i="3" s="1"/>
  <c r="E22" i="3" s="1"/>
  <c r="E29" i="3" s="1"/>
  <c r="E30" i="3" s="1"/>
  <c r="E35" i="3" s="1"/>
  <c r="E39" i="3" s="1"/>
  <c r="F18" i="3"/>
  <c r="F29" i="3"/>
  <c r="D43" i="3"/>
  <c r="D45" i="3" s="1"/>
  <c r="E32" i="2"/>
  <c r="F31" i="2"/>
  <c r="E31" i="2"/>
  <c r="H31" i="2" s="1"/>
  <c r="F32" i="1"/>
  <c r="F53" i="1" s="1"/>
  <c r="F35" i="1"/>
  <c r="F36" i="1"/>
  <c r="D25" i="1"/>
  <c r="E11" i="5"/>
  <c r="E16" i="5"/>
  <c r="D16" i="5"/>
  <c r="D19" i="5"/>
  <c r="C13" i="4"/>
  <c r="C21" i="4"/>
  <c r="C22" i="4"/>
  <c r="C25" i="4"/>
  <c r="F23" i="4" s="1"/>
  <c r="F25" i="4" s="1"/>
  <c r="F11" i="4"/>
  <c r="F13" i="4"/>
  <c r="F40" i="1" l="1"/>
  <c r="E33" i="2"/>
</calcChain>
</file>

<file path=xl/sharedStrings.xml><?xml version="1.0" encoding="utf-8"?>
<sst xmlns="http://schemas.openxmlformats.org/spreadsheetml/2006/main" count="246" uniqueCount="160">
  <si>
    <t>Oslo Turbiler AL</t>
  </si>
  <si>
    <t>Bussleie</t>
  </si>
  <si>
    <t>Guide Varnhem</t>
  </si>
  <si>
    <t>Utgifter</t>
  </si>
  <si>
    <t>Geirr</t>
  </si>
  <si>
    <t xml:space="preserve">Anløpsavg </t>
  </si>
  <si>
    <t>Oslo Bussterminal</t>
  </si>
  <si>
    <t>Kost sjåfør</t>
  </si>
  <si>
    <t>Vin</t>
  </si>
  <si>
    <t xml:space="preserve">Frakt vin </t>
  </si>
  <si>
    <t>Gave til foredragsholdere</t>
  </si>
  <si>
    <t>Kalle</t>
  </si>
  <si>
    <t>Lunsj Theliander</t>
  </si>
  <si>
    <t>SEK</t>
  </si>
  <si>
    <t>kurs</t>
  </si>
  <si>
    <t>NOK</t>
  </si>
  <si>
    <t>Bilag</t>
  </si>
  <si>
    <t>Inngangspenger Varnhem</t>
  </si>
  <si>
    <t>Gave til Theliander for guiding i Husaby og Forshem</t>
  </si>
  <si>
    <t>Frukt og vann til reisen</t>
  </si>
  <si>
    <t xml:space="preserve">Lagt ut </t>
  </si>
  <si>
    <t>Overnatting + kost sjåfør</t>
  </si>
  <si>
    <t>oppgjør håndkasse!</t>
  </si>
  <si>
    <t>Øl og mineralvann</t>
  </si>
  <si>
    <t>Ost</t>
  </si>
  <si>
    <t>Brød</t>
  </si>
  <si>
    <t xml:space="preserve">Jan </t>
  </si>
  <si>
    <t>AA</t>
  </si>
  <si>
    <t>AB</t>
  </si>
  <si>
    <t>trekkes forskudd</t>
  </si>
  <si>
    <t>Inntekter</t>
  </si>
  <si>
    <t>Medlemskontingent à 200</t>
  </si>
  <si>
    <t>Antall</t>
  </si>
  <si>
    <t xml:space="preserve">Novus forlag </t>
  </si>
  <si>
    <t>(vedlikehold reg. utsendelse av tidsskrift, innkreving av kontingent)</t>
  </si>
  <si>
    <t xml:space="preserve">Gebyrer </t>
  </si>
  <si>
    <t>Renter</t>
  </si>
  <si>
    <t>Sum</t>
  </si>
  <si>
    <t>INN</t>
  </si>
  <si>
    <t>UT</t>
  </si>
  <si>
    <t>Dokumentasjon</t>
  </si>
  <si>
    <t>Mai</t>
  </si>
  <si>
    <t xml:space="preserve">Juni </t>
  </si>
  <si>
    <t>Juli</t>
  </si>
  <si>
    <t>Gebyr Abo nettbank</t>
  </si>
  <si>
    <t>August</t>
  </si>
  <si>
    <t>September</t>
  </si>
  <si>
    <t>Oktober</t>
  </si>
  <si>
    <t>November</t>
  </si>
  <si>
    <t>Desember</t>
  </si>
  <si>
    <t>SUM</t>
  </si>
  <si>
    <t>Balanse</t>
  </si>
  <si>
    <t>Kassebeholdning før møtet</t>
  </si>
  <si>
    <t>Ost, brød, smør</t>
  </si>
  <si>
    <t>Grønt</t>
  </si>
  <si>
    <t>Øl/brus</t>
  </si>
  <si>
    <t>Salg</t>
  </si>
  <si>
    <t>Kassebeholdning etter møtet</t>
  </si>
  <si>
    <t xml:space="preserve">Kassebeholdning før møtet </t>
  </si>
  <si>
    <t>Julemiddag styre og redaksjon</t>
  </si>
  <si>
    <t>Ekskursjon Västgötaland</t>
  </si>
  <si>
    <t>Overført fra 2006</t>
  </si>
  <si>
    <t>Underskudd</t>
  </si>
  <si>
    <t>Overføres til 2008</t>
  </si>
  <si>
    <t xml:space="preserve">Januar </t>
  </si>
  <si>
    <t>Februar</t>
  </si>
  <si>
    <t xml:space="preserve">Gebyr </t>
  </si>
  <si>
    <t>Gebyr</t>
  </si>
  <si>
    <t xml:space="preserve">Godtgjørelse Geirr Leistad for utlegg ekskursjon </t>
  </si>
  <si>
    <t>Uttak håndkasse</t>
  </si>
  <si>
    <t>Bussleie ekskursjon september</t>
  </si>
  <si>
    <t>Renter 2007</t>
  </si>
  <si>
    <t>Overføring kontingent fra Novus</t>
  </si>
  <si>
    <t>Etterbetalt medlemskontingent 2006</t>
  </si>
  <si>
    <t>Etterbetalt kontingent 2006</t>
  </si>
  <si>
    <t>Gaver til foredragsholdere + medlemsmøte</t>
  </si>
  <si>
    <t>Netto:</t>
  </si>
  <si>
    <t>Kontingent 2007 (a)</t>
  </si>
  <si>
    <t>Kontingent 2007 (a) viderebetalt til Novus</t>
  </si>
  <si>
    <t xml:space="preserve">COLLEGIUM MEDIEVALE. Forening for middelalderforskere </t>
  </si>
  <si>
    <t>Medlemskontingent 2007 (à 200 kr)</t>
  </si>
  <si>
    <t xml:space="preserve">Avregning til foreningen skjer en gang årlig. </t>
  </si>
  <si>
    <t>Bilag?</t>
  </si>
  <si>
    <t>Bilag 5 og 6</t>
  </si>
  <si>
    <t>Bilag 11</t>
  </si>
  <si>
    <t>Bilag 7</t>
  </si>
  <si>
    <t>Kontingent 2007 (b) viderebetalt til Novus</t>
  </si>
  <si>
    <t>Medlemsmøte 25.09.2007</t>
  </si>
  <si>
    <t>Kontoutskrift</t>
  </si>
  <si>
    <t>Kontingent 2007 (b)</t>
  </si>
  <si>
    <t>Bilag 12</t>
  </si>
  <si>
    <t xml:space="preserve">Forskudd til Karl-Gunnar Johansson for ekskusjon </t>
  </si>
  <si>
    <t>samt godtgjørelse for utlegg til gaver og medlemsmøte</t>
  </si>
  <si>
    <t>Godtgjørelse Karl-Gunnar Johansson</t>
  </si>
  <si>
    <t xml:space="preserve"> for julemiddag styre og redaksjon</t>
  </si>
  <si>
    <t>Saldo pr 25.01.2008</t>
  </si>
  <si>
    <t>Årsmøte 13.02.2007</t>
  </si>
  <si>
    <t>Gaver</t>
  </si>
  <si>
    <t>Refusjon John Megaard for utlegg under ekskursjon</t>
  </si>
  <si>
    <t>Delregnskap håndkasse 13.02.2007</t>
  </si>
  <si>
    <t>Delregnskap håndkasse 25.09.2007</t>
  </si>
  <si>
    <t>Kassebeholdning etter møtet, innksudd medregnet</t>
  </si>
  <si>
    <t>Innskudd kasse</t>
  </si>
  <si>
    <t>Status 2006</t>
  </si>
  <si>
    <t>Aktiva</t>
  </si>
  <si>
    <t>Inngående</t>
  </si>
  <si>
    <t>Forfalt, på konto</t>
  </si>
  <si>
    <t>Overskudd</t>
  </si>
  <si>
    <t>Passiva</t>
  </si>
  <si>
    <t>Gjeld</t>
  </si>
  <si>
    <t>Egenkapital</t>
  </si>
  <si>
    <t>Status 2007</t>
  </si>
  <si>
    <r>
      <t xml:space="preserve">Regnskap 2007. </t>
    </r>
    <r>
      <rPr>
        <i/>
        <sz val="10"/>
        <rFont val="Arial"/>
        <family val="2"/>
      </rPr>
      <t>25.01.2008</t>
    </r>
  </si>
  <si>
    <t>Side 1: Status</t>
  </si>
  <si>
    <t>Side 2: Regnskapsoversikt</t>
  </si>
  <si>
    <t>Noter</t>
  </si>
  <si>
    <t>Side 5: Noter</t>
  </si>
  <si>
    <t>Note 1: Kontingent</t>
  </si>
  <si>
    <t>Inntekter/Utgifter</t>
  </si>
  <si>
    <t>Netto kontingentinntekt</t>
  </si>
  <si>
    <t>Refusjon Jan Brendalsmo</t>
  </si>
  <si>
    <t xml:space="preserve">   for utlegg til medlemsmøtet</t>
  </si>
  <si>
    <t>Side 4: Håndkassens regnskap</t>
  </si>
  <si>
    <t xml:space="preserve">F.o.m. 2007 står Novus forlag for utsendelse av tidsskrift til medlemmene, </t>
  </si>
  <si>
    <t>innkreving av kontingent og vedlikehold av medlemsregister.</t>
  </si>
  <si>
    <t>Ubetalte kontingenter utgjør 24 stk. à 200; ikke regnskapsført.</t>
  </si>
  <si>
    <t>Note 3: Høsttur 2007: Kirker og klostre i Västergötland</t>
  </si>
  <si>
    <t>Note 2: Medlemsmøte 25 september</t>
  </si>
  <si>
    <t>(håndkasse)</t>
  </si>
  <si>
    <t>John</t>
  </si>
  <si>
    <t>Note 4: Julemiddag for styre og redaksjon</t>
  </si>
  <si>
    <t>Restaurant</t>
  </si>
  <si>
    <t>Innskudd:</t>
  </si>
  <si>
    <t>Refusjoner:</t>
  </si>
  <si>
    <t>a)</t>
  </si>
  <si>
    <t>b)</t>
  </si>
  <si>
    <t>Innskudd</t>
  </si>
  <si>
    <t>Beholdning pr. 01.01.2007</t>
  </si>
  <si>
    <t>Kassabeholdning pr. 25.01.2008</t>
  </si>
  <si>
    <t>Side 3: Kontantstrøm</t>
  </si>
  <si>
    <t>Betalt gjeld</t>
  </si>
  <si>
    <t>PB trans.oversikt</t>
  </si>
  <si>
    <t xml:space="preserve">   (39382 + ubetalt gjeld 12709)</t>
  </si>
  <si>
    <t>Oppgjør Brendalsmo (gjeld 2006)</t>
  </si>
  <si>
    <t>Oppgjør Novus forlag (gjeld 2006)</t>
  </si>
  <si>
    <t>Utgifter, Høsttur 2007, iflg. bilag</t>
  </si>
  <si>
    <t>Bilag 1,2,3,4, 9 og 10</t>
  </si>
  <si>
    <t>Forskudd</t>
  </si>
  <si>
    <t>Avrundes</t>
  </si>
  <si>
    <t>1,2,3,4</t>
  </si>
  <si>
    <t>Utlegg til medlemsmøte 25 sept</t>
  </si>
  <si>
    <t>9,10</t>
  </si>
  <si>
    <t>Note 6: Forskudd Kalle Johansson</t>
  </si>
  <si>
    <t>Note 6,</t>
  </si>
  <si>
    <t>Note 5: Medlemsmøte 8. Mai</t>
  </si>
  <si>
    <t xml:space="preserve">Refusjon Kalle Johannson, utlegg gaver </t>
  </si>
  <si>
    <t>c)</t>
  </si>
  <si>
    <t>a-c)</t>
  </si>
  <si>
    <t>Håndkasse, avrundes</t>
  </si>
  <si>
    <t>(side 4),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</si>
</sst>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(* #,##0_);_(* \(#,##0\);_(* &quot;-&quot;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63"/>
      <name val="Verdana"/>
      <family val="2"/>
    </font>
    <font>
      <sz val="10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10"/>
      <name val="Arial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 applyFill="1" applyBorder="1"/>
    <xf numFmtId="0" fontId="4" fillId="0" borderId="0" xfId="0" applyFont="1"/>
    <xf numFmtId="2" fontId="4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1" fillId="0" borderId="1" xfId="0" applyFont="1" applyBorder="1"/>
    <xf numFmtId="1" fontId="0" fillId="0" borderId="0" xfId="0" applyNumberFormat="1"/>
    <xf numFmtId="1" fontId="0" fillId="0" borderId="2" xfId="0" applyNumberFormat="1" applyBorder="1"/>
    <xf numFmtId="0" fontId="10" fillId="0" borderId="0" xfId="0" applyFont="1"/>
    <xf numFmtId="0" fontId="11" fillId="0" borderId="0" xfId="0" applyFont="1"/>
    <xf numFmtId="169" fontId="0" fillId="0" borderId="0" xfId="0" applyNumberFormat="1"/>
    <xf numFmtId="169" fontId="0" fillId="0" borderId="3" xfId="0" applyNumberFormat="1" applyBorder="1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3" xfId="0" applyFont="1" applyBorder="1"/>
    <xf numFmtId="0" fontId="8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6" fillId="0" borderId="0" xfId="0" applyFont="1" applyBorder="1"/>
    <xf numFmtId="1" fontId="0" fillId="0" borderId="4" xfId="0" applyNumberFormat="1" applyBorder="1"/>
    <xf numFmtId="169" fontId="1" fillId="0" borderId="0" xfId="0" applyNumberFormat="1" applyFont="1"/>
    <xf numFmtId="169" fontId="1" fillId="0" borderId="1" xfId="0" applyNumberFormat="1" applyFont="1" applyBorder="1"/>
    <xf numFmtId="169" fontId="1" fillId="0" borderId="3" xfId="0" applyNumberFormat="1" applyFont="1" applyBorder="1"/>
    <xf numFmtId="169" fontId="1" fillId="0" borderId="0" xfId="0" applyNumberFormat="1" applyFont="1" applyFill="1" applyBorder="1"/>
    <xf numFmtId="0" fontId="0" fillId="0" borderId="1" xfId="0" applyBorder="1" applyAlignment="1">
      <alignment horizontal="right"/>
    </xf>
    <xf numFmtId="0" fontId="8" fillId="0" borderId="4" xfId="0" applyFont="1" applyBorder="1"/>
    <xf numFmtId="169" fontId="4" fillId="0" borderId="0" xfId="0" applyNumberFormat="1" applyFont="1"/>
    <xf numFmtId="169" fontId="0" fillId="0" borderId="4" xfId="0" applyNumberFormat="1" applyBorder="1"/>
    <xf numFmtId="169" fontId="6" fillId="0" borderId="0" xfId="0" applyNumberFormat="1" applyFont="1"/>
    <xf numFmtId="169" fontId="3" fillId="0" borderId="0" xfId="0" applyNumberFormat="1" applyFont="1"/>
    <xf numFmtId="169" fontId="1" fillId="0" borderId="0" xfId="0" applyNumberFormat="1" applyFont="1" applyBorder="1"/>
    <xf numFmtId="3" fontId="0" fillId="0" borderId="0" xfId="0" applyNumberFormat="1"/>
    <xf numFmtId="3" fontId="0" fillId="0" borderId="3" xfId="0" applyNumberFormat="1" applyBorder="1"/>
    <xf numFmtId="3" fontId="10" fillId="0" borderId="0" xfId="0" applyNumberFormat="1" applyFont="1"/>
    <xf numFmtId="3" fontId="11" fillId="0" borderId="0" xfId="0" applyNumberFormat="1" applyFont="1"/>
    <xf numFmtId="3" fontId="0" fillId="0" borderId="4" xfId="0" applyNumberFormat="1" applyBorder="1"/>
    <xf numFmtId="0" fontId="4" fillId="0" borderId="0" xfId="0" applyFont="1" applyBorder="1"/>
    <xf numFmtId="3" fontId="0" fillId="0" borderId="0" xfId="0" applyNumberFormat="1" applyBorder="1"/>
    <xf numFmtId="0" fontId="0" fillId="0" borderId="0" xfId="0" quotePrefix="1" applyAlignment="1">
      <alignment horizontal="right"/>
    </xf>
    <xf numFmtId="1" fontId="0" fillId="0" borderId="0" xfId="0" applyNumberFormat="1" applyBorder="1"/>
    <xf numFmtId="1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B24" sqref="B24"/>
    </sheetView>
  </sheetViews>
  <sheetFormatPr baseColWidth="10" defaultRowHeight="12.75"/>
  <cols>
    <col min="1" max="1" width="11.42578125" customWidth="1"/>
    <col min="2" max="2" width="14.7109375" customWidth="1"/>
  </cols>
  <sheetData>
    <row r="2" spans="2:7">
      <c r="B2" s="2" t="s">
        <v>79</v>
      </c>
    </row>
    <row r="3" spans="2:7">
      <c r="B3" s="2"/>
      <c r="D3" s="23" t="s">
        <v>112</v>
      </c>
    </row>
    <row r="4" spans="2:7">
      <c r="B4" s="2"/>
      <c r="D4" s="24" t="s">
        <v>113</v>
      </c>
    </row>
    <row r="6" spans="2:7">
      <c r="D6" s="19" t="s">
        <v>103</v>
      </c>
    </row>
    <row r="8" spans="2:7">
      <c r="B8" s="20" t="s">
        <v>104</v>
      </c>
      <c r="E8" s="20" t="s">
        <v>108</v>
      </c>
    </row>
    <row r="9" spans="2:7">
      <c r="B9" s="21" t="s">
        <v>105</v>
      </c>
      <c r="C9" s="43">
        <v>37356</v>
      </c>
      <c r="D9" s="43"/>
      <c r="E9" s="43"/>
      <c r="F9" s="43"/>
      <c r="G9" s="21"/>
    </row>
    <row r="10" spans="2:7">
      <c r="B10" s="21" t="s">
        <v>106</v>
      </c>
      <c r="C10" s="43">
        <v>12709</v>
      </c>
      <c r="D10" s="43"/>
      <c r="E10" s="43" t="s">
        <v>109</v>
      </c>
      <c r="F10" s="43">
        <v>12709</v>
      </c>
      <c r="G10" s="21"/>
    </row>
    <row r="11" spans="2:7">
      <c r="B11" s="21" t="s">
        <v>107</v>
      </c>
      <c r="C11" s="43">
        <v>2026</v>
      </c>
      <c r="D11" s="43"/>
      <c r="E11" s="43" t="s">
        <v>110</v>
      </c>
      <c r="F11" s="43">
        <f>C9+C11</f>
        <v>39382</v>
      </c>
      <c r="G11" s="21"/>
    </row>
    <row r="12" spans="2:7">
      <c r="B12" s="21"/>
      <c r="C12" s="43"/>
      <c r="D12" s="43"/>
      <c r="E12" s="43"/>
      <c r="F12" s="43"/>
      <c r="G12" s="21"/>
    </row>
    <row r="13" spans="2:7" ht="13.5" thickBot="1">
      <c r="B13" s="22" t="s">
        <v>51</v>
      </c>
      <c r="C13" s="44">
        <f>SUM(C9:C11)</f>
        <v>52091</v>
      </c>
      <c r="D13" s="43"/>
      <c r="E13" s="44" t="s">
        <v>51</v>
      </c>
      <c r="F13" s="44">
        <f>SUM(F9:F11)</f>
        <v>52091</v>
      </c>
      <c r="G13" s="21"/>
    </row>
    <row r="14" spans="2:7" ht="13.5" thickTop="1">
      <c r="C14" s="43"/>
      <c r="D14" s="43"/>
      <c r="E14" s="43"/>
      <c r="F14" s="43"/>
      <c r="G14" s="21"/>
    </row>
    <row r="15" spans="2:7">
      <c r="C15" s="43"/>
      <c r="D15" s="43"/>
      <c r="E15" s="43"/>
      <c r="F15" s="43"/>
      <c r="G15" s="21"/>
    </row>
    <row r="16" spans="2:7">
      <c r="C16" s="43"/>
      <c r="D16" s="43"/>
      <c r="E16" s="43"/>
      <c r="F16" s="43"/>
      <c r="G16" s="21"/>
    </row>
    <row r="17" spans="2:7">
      <c r="C17" s="43"/>
      <c r="D17" s="43"/>
      <c r="E17" s="43"/>
      <c r="F17" s="43"/>
      <c r="G17" s="21"/>
    </row>
    <row r="18" spans="2:7">
      <c r="C18" s="43"/>
      <c r="D18" s="45" t="s">
        <v>111</v>
      </c>
      <c r="E18" s="43"/>
      <c r="F18" s="43"/>
      <c r="G18" s="21"/>
    </row>
    <row r="19" spans="2:7">
      <c r="C19" s="43"/>
      <c r="D19" s="43"/>
      <c r="E19" s="43"/>
      <c r="F19" s="43"/>
      <c r="G19" s="21"/>
    </row>
    <row r="20" spans="2:7">
      <c r="B20" s="20" t="s">
        <v>104</v>
      </c>
      <c r="C20" s="43"/>
      <c r="D20" s="43"/>
      <c r="E20" s="46" t="s">
        <v>108</v>
      </c>
      <c r="F20" s="43"/>
      <c r="G20" s="21"/>
    </row>
    <row r="21" spans="2:7">
      <c r="B21" s="21" t="s">
        <v>105</v>
      </c>
      <c r="C21" s="43">
        <f>C13</f>
        <v>52091</v>
      </c>
      <c r="D21" s="43"/>
      <c r="E21" s="43"/>
      <c r="F21" s="43"/>
      <c r="G21" s="21"/>
    </row>
    <row r="22" spans="2:7">
      <c r="B22" s="21" t="s">
        <v>140</v>
      </c>
      <c r="C22" s="43">
        <f>-C10</f>
        <v>-12709</v>
      </c>
      <c r="D22" s="43"/>
      <c r="E22" s="43"/>
      <c r="F22" s="43"/>
      <c r="G22" s="21"/>
    </row>
    <row r="23" spans="2:7">
      <c r="B23" s="21" t="s">
        <v>107</v>
      </c>
      <c r="C23" s="43">
        <v>-10014</v>
      </c>
      <c r="D23" s="43"/>
      <c r="E23" s="43" t="s">
        <v>110</v>
      </c>
      <c r="F23" s="43">
        <f>C25</f>
        <v>29368</v>
      </c>
      <c r="G23" s="21"/>
    </row>
    <row r="24" spans="2:7">
      <c r="B24" s="21"/>
      <c r="C24" s="43"/>
      <c r="D24" s="43"/>
      <c r="E24" s="43"/>
      <c r="F24" s="43"/>
      <c r="G24" s="21"/>
    </row>
    <row r="25" spans="2:7" ht="13.5" thickBot="1">
      <c r="B25" s="22" t="s">
        <v>51</v>
      </c>
      <c r="C25" s="44">
        <f>SUM(C21:C23)</f>
        <v>29368</v>
      </c>
      <c r="D25" s="43"/>
      <c r="E25" s="44" t="s">
        <v>51</v>
      </c>
      <c r="F25" s="44">
        <f>SUM(F21:F23)</f>
        <v>29368</v>
      </c>
      <c r="G25" s="21"/>
    </row>
    <row r="26" spans="2:7" ht="13.5" thickTop="1"/>
    <row r="27" spans="2:7">
      <c r="C27" s="4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D9" sqref="D9"/>
    </sheetView>
  </sheetViews>
  <sheetFormatPr baseColWidth="10" defaultRowHeight="12.75"/>
  <cols>
    <col min="1" max="1" width="7.42578125" customWidth="1"/>
    <col min="2" max="2" width="4.42578125" customWidth="1"/>
    <col min="3" max="3" width="32.5703125" customWidth="1"/>
  </cols>
  <sheetData>
    <row r="2" spans="2:6">
      <c r="B2" s="2" t="s">
        <v>79</v>
      </c>
      <c r="C2" s="2"/>
    </row>
    <row r="3" spans="2:6">
      <c r="D3" s="23" t="s">
        <v>112</v>
      </c>
    </row>
    <row r="4" spans="2:6">
      <c r="D4" s="24" t="s">
        <v>114</v>
      </c>
    </row>
    <row r="6" spans="2:6">
      <c r="D6" s="25" t="s">
        <v>30</v>
      </c>
      <c r="E6" s="25" t="s">
        <v>3</v>
      </c>
      <c r="F6" s="25" t="s">
        <v>115</v>
      </c>
    </row>
    <row r="7" spans="2:6">
      <c r="F7" s="28"/>
    </row>
    <row r="8" spans="2:6">
      <c r="B8" s="9" t="s">
        <v>80</v>
      </c>
      <c r="C8" s="9"/>
      <c r="D8" s="32">
        <v>13100</v>
      </c>
      <c r="E8" s="32"/>
      <c r="F8" s="28">
        <v>1</v>
      </c>
    </row>
    <row r="9" spans="2:6">
      <c r="B9" s="9" t="s">
        <v>73</v>
      </c>
      <c r="C9" s="9"/>
      <c r="D9" s="32">
        <v>1000</v>
      </c>
      <c r="E9" s="32"/>
      <c r="F9" s="28"/>
    </row>
    <row r="10" spans="2:6">
      <c r="B10" s="9" t="s">
        <v>158</v>
      </c>
      <c r="C10" s="9"/>
      <c r="D10" s="32"/>
      <c r="E10" s="32">
        <v>13</v>
      </c>
      <c r="F10" s="28" t="s">
        <v>159</v>
      </c>
    </row>
    <row r="11" spans="2:6">
      <c r="B11" s="9" t="s">
        <v>75</v>
      </c>
      <c r="C11" s="9"/>
      <c r="D11" s="32"/>
      <c r="E11" s="32">
        <f>1677+270</f>
        <v>1947</v>
      </c>
      <c r="F11" s="28">
        <v>2.5</v>
      </c>
    </row>
    <row r="12" spans="2:6">
      <c r="B12" s="9" t="s">
        <v>60</v>
      </c>
      <c r="C12" s="9"/>
      <c r="D12" s="32"/>
      <c r="E12" s="32">
        <v>16008</v>
      </c>
      <c r="F12" s="28">
        <v>3</v>
      </c>
    </row>
    <row r="13" spans="2:6">
      <c r="B13" s="9" t="s">
        <v>59</v>
      </c>
      <c r="C13" s="9"/>
      <c r="D13" s="32"/>
      <c r="E13" s="32">
        <v>6000</v>
      </c>
      <c r="F13" s="28">
        <v>4</v>
      </c>
    </row>
    <row r="14" spans="2:6">
      <c r="B14" s="9" t="s">
        <v>35</v>
      </c>
      <c r="C14" s="9"/>
      <c r="D14" s="32"/>
      <c r="E14" s="32">
        <v>194</v>
      </c>
      <c r="F14" s="28"/>
    </row>
    <row r="15" spans="2:6">
      <c r="B15" s="16" t="s">
        <v>36</v>
      </c>
      <c r="C15" s="16"/>
      <c r="D15" s="33">
        <v>47.85</v>
      </c>
      <c r="E15" s="33"/>
      <c r="F15" s="28"/>
    </row>
    <row r="16" spans="2:6" ht="13.5" thickBot="1">
      <c r="B16" s="26" t="s">
        <v>37</v>
      </c>
      <c r="C16" s="26"/>
      <c r="D16" s="34">
        <f>SUM(D8:D15)</f>
        <v>14147.85</v>
      </c>
      <c r="E16" s="34">
        <f>SUM(E8:E15)</f>
        <v>24162</v>
      </c>
      <c r="F16" s="28"/>
    </row>
    <row r="17" spans="2:6" ht="13.5" thickTop="1">
      <c r="D17" s="21"/>
      <c r="E17" s="35"/>
      <c r="F17" s="9"/>
    </row>
    <row r="18" spans="2:6">
      <c r="D18" s="21"/>
      <c r="E18" s="21"/>
    </row>
    <row r="19" spans="2:6">
      <c r="B19" s="9" t="s">
        <v>62</v>
      </c>
      <c r="C19" s="9"/>
      <c r="D19" s="32">
        <f>(E16-D16)</f>
        <v>10014.15</v>
      </c>
      <c r="E19" s="21"/>
    </row>
    <row r="21" spans="2:6">
      <c r="C21" t="s">
        <v>61</v>
      </c>
      <c r="D21" s="32">
        <v>39382.400000000001</v>
      </c>
    </row>
    <row r="22" spans="2:6">
      <c r="C22" t="s">
        <v>63</v>
      </c>
      <c r="D22" s="32">
        <v>29368.400000000001</v>
      </c>
      <c r="E22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zoomScale="75" workbookViewId="0">
      <selection activeCell="E33" sqref="E33"/>
    </sheetView>
  </sheetViews>
  <sheetFormatPr baseColWidth="10" defaultRowHeight="12.75"/>
  <cols>
    <col min="1" max="1" width="4.140625" customWidth="1"/>
    <col min="2" max="2" width="10.85546875" customWidth="1"/>
    <col min="3" max="3" width="38.7109375" bestFit="1" customWidth="1"/>
    <col min="4" max="6" width="9.140625" customWidth="1"/>
    <col min="7" max="7" width="6.7109375" customWidth="1"/>
    <col min="8" max="8" width="18.28515625" customWidth="1"/>
    <col min="9" max="9" width="19.140625" customWidth="1"/>
    <col min="10" max="256" width="9.140625" customWidth="1"/>
  </cols>
  <sheetData>
    <row r="2" spans="1:12" s="2" customFormat="1">
      <c r="B2" s="2" t="s">
        <v>79</v>
      </c>
      <c r="C2"/>
      <c r="D2"/>
      <c r="E2"/>
      <c r="F2"/>
    </row>
    <row r="3" spans="1:12">
      <c r="C3" s="23" t="s">
        <v>112</v>
      </c>
    </row>
    <row r="4" spans="1:12">
      <c r="C4" s="24" t="s">
        <v>139</v>
      </c>
    </row>
    <row r="5" spans="1:12" s="15" customFormat="1">
      <c r="A5"/>
      <c r="B5"/>
      <c r="C5"/>
      <c r="D5" s="2"/>
      <c r="E5" s="2" t="s">
        <v>38</v>
      </c>
      <c r="F5" s="2" t="s">
        <v>39</v>
      </c>
      <c r="G5"/>
      <c r="H5" s="2" t="s">
        <v>40</v>
      </c>
      <c r="I5"/>
      <c r="L5"/>
    </row>
    <row r="6" spans="1:12" s="15" customFormat="1">
      <c r="A6"/>
      <c r="B6" t="s">
        <v>64</v>
      </c>
      <c r="C6" t="s">
        <v>143</v>
      </c>
      <c r="D6" s="4"/>
      <c r="E6" s="4"/>
      <c r="F6" s="4">
        <v>509</v>
      </c>
      <c r="G6" s="4"/>
      <c r="H6" s="4" t="s">
        <v>141</v>
      </c>
      <c r="I6" s="4"/>
      <c r="L6"/>
    </row>
    <row r="7" spans="1:12" s="15" customFormat="1" ht="12" customHeight="1">
      <c r="A7"/>
      <c r="B7"/>
      <c r="C7" t="s">
        <v>144</v>
      </c>
      <c r="D7" s="4"/>
      <c r="E7" s="4"/>
      <c r="F7" s="4">
        <v>12200</v>
      </c>
      <c r="G7" s="4"/>
      <c r="H7" s="4" t="s">
        <v>141</v>
      </c>
      <c r="I7" s="4"/>
      <c r="L7"/>
    </row>
    <row r="8" spans="1:12" s="15" customFormat="1">
      <c r="A8"/>
      <c r="B8"/>
      <c r="C8" t="s">
        <v>74</v>
      </c>
      <c r="D8" s="4"/>
      <c r="E8" s="4">
        <v>400</v>
      </c>
      <c r="F8" s="4"/>
      <c r="G8" s="4"/>
      <c r="H8" s="4" t="s">
        <v>141</v>
      </c>
      <c r="I8" s="4" t="s">
        <v>82</v>
      </c>
      <c r="L8" s="5"/>
    </row>
    <row r="9" spans="1:12" s="15" customFormat="1">
      <c r="A9"/>
      <c r="B9"/>
      <c r="C9" t="s">
        <v>66</v>
      </c>
      <c r="D9" s="4"/>
      <c r="E9" s="4"/>
      <c r="F9" s="4">
        <v>4</v>
      </c>
      <c r="G9" s="4"/>
      <c r="H9" s="4" t="s">
        <v>141</v>
      </c>
      <c r="I9" s="4"/>
      <c r="L9" s="5"/>
    </row>
    <row r="10" spans="1:12" s="15" customFormat="1">
      <c r="A10"/>
      <c r="B10" t="s">
        <v>65</v>
      </c>
      <c r="C10" t="s">
        <v>74</v>
      </c>
      <c r="D10" s="4"/>
      <c r="E10" s="4">
        <v>200</v>
      </c>
      <c r="F10" s="4"/>
      <c r="G10" s="4"/>
      <c r="H10" s="4" t="s">
        <v>141</v>
      </c>
      <c r="I10"/>
    </row>
    <row r="11" spans="1:12" s="15" customFormat="1">
      <c r="A11"/>
      <c r="B11" t="s">
        <v>41</v>
      </c>
      <c r="C11" t="s">
        <v>74</v>
      </c>
      <c r="D11"/>
      <c r="E11">
        <v>200</v>
      </c>
      <c r="F11"/>
      <c r="G11"/>
      <c r="H11" s="4" t="s">
        <v>141</v>
      </c>
      <c r="I11"/>
      <c r="L11" s="4"/>
    </row>
    <row r="12" spans="1:12" s="15" customFormat="1">
      <c r="A12"/>
      <c r="B12" t="s">
        <v>42</v>
      </c>
      <c r="C12" t="s">
        <v>74</v>
      </c>
      <c r="D12"/>
      <c r="E12">
        <v>200</v>
      </c>
      <c r="F12"/>
      <c r="G12"/>
      <c r="H12" s="4" t="s">
        <v>141</v>
      </c>
      <c r="I12"/>
    </row>
    <row r="13" spans="1:12" s="15" customFormat="1">
      <c r="A13"/>
      <c r="B13" t="s">
        <v>43</v>
      </c>
      <c r="C13" t="s">
        <v>44</v>
      </c>
      <c r="D13"/>
      <c r="E13"/>
      <c r="F13">
        <v>90</v>
      </c>
      <c r="G13"/>
      <c r="H13" s="4" t="s">
        <v>141</v>
      </c>
      <c r="I13"/>
      <c r="L13"/>
    </row>
    <row r="14" spans="1:12" s="15" customFormat="1">
      <c r="A14"/>
      <c r="B14" t="s">
        <v>45</v>
      </c>
      <c r="C14" t="s">
        <v>77</v>
      </c>
      <c r="D14"/>
      <c r="E14">
        <v>200</v>
      </c>
      <c r="F14"/>
      <c r="G14"/>
      <c r="H14" s="4" t="s">
        <v>141</v>
      </c>
      <c r="I14"/>
    </row>
    <row r="15" spans="1:12" s="15" customFormat="1">
      <c r="A15"/>
      <c r="B15" t="s">
        <v>46</v>
      </c>
      <c r="C15" t="s">
        <v>78</v>
      </c>
      <c r="D15"/>
      <c r="E15"/>
      <c r="F15">
        <v>200</v>
      </c>
      <c r="G15"/>
      <c r="H15" s="4" t="s">
        <v>141</v>
      </c>
      <c r="I15"/>
    </row>
    <row r="16" spans="1:12">
      <c r="C16" t="s">
        <v>91</v>
      </c>
      <c r="H16" s="4"/>
      <c r="I16" t="s">
        <v>153</v>
      </c>
    </row>
    <row r="17" spans="2:9">
      <c r="C17" t="s">
        <v>92</v>
      </c>
      <c r="F17">
        <v>2000</v>
      </c>
      <c r="H17" s="4" t="s">
        <v>141</v>
      </c>
      <c r="I17" s="4" t="s">
        <v>146</v>
      </c>
    </row>
    <row r="18" spans="2:9">
      <c r="C18" t="s">
        <v>67</v>
      </c>
      <c r="F18">
        <v>4</v>
      </c>
      <c r="H18" s="4" t="s">
        <v>141</v>
      </c>
    </row>
    <row r="19" spans="2:9">
      <c r="B19" t="s">
        <v>47</v>
      </c>
      <c r="C19" t="s">
        <v>68</v>
      </c>
      <c r="F19" s="17">
        <v>3067.8</v>
      </c>
      <c r="H19" s="4" t="s">
        <v>141</v>
      </c>
      <c r="I19" t="s">
        <v>83</v>
      </c>
    </row>
    <row r="20" spans="2:9">
      <c r="C20" t="s">
        <v>67</v>
      </c>
      <c r="F20">
        <v>2</v>
      </c>
      <c r="H20" s="4" t="s">
        <v>141</v>
      </c>
    </row>
    <row r="21" spans="2:9">
      <c r="C21" t="s">
        <v>44</v>
      </c>
      <c r="F21">
        <v>90</v>
      </c>
      <c r="H21" s="4" t="s">
        <v>141</v>
      </c>
    </row>
    <row r="22" spans="2:9">
      <c r="B22" t="s">
        <v>48</v>
      </c>
      <c r="C22" t="s">
        <v>69</v>
      </c>
      <c r="F22">
        <v>2000</v>
      </c>
      <c r="H22" s="4" t="s">
        <v>141</v>
      </c>
      <c r="I22" t="s">
        <v>90</v>
      </c>
    </row>
    <row r="23" spans="2:9">
      <c r="C23" t="s">
        <v>93</v>
      </c>
    </row>
    <row r="24" spans="2:9">
      <c r="C24" t="s">
        <v>94</v>
      </c>
      <c r="F24">
        <v>6000</v>
      </c>
      <c r="H24" s="4" t="s">
        <v>141</v>
      </c>
      <c r="I24" t="s">
        <v>84</v>
      </c>
    </row>
    <row r="25" spans="2:9">
      <c r="C25" t="s">
        <v>70</v>
      </c>
      <c r="F25">
        <v>10900</v>
      </c>
      <c r="H25" s="4" t="s">
        <v>141</v>
      </c>
      <c r="I25" t="s">
        <v>85</v>
      </c>
    </row>
    <row r="26" spans="2:9">
      <c r="B26" t="s">
        <v>49</v>
      </c>
      <c r="C26" t="s">
        <v>71</v>
      </c>
      <c r="E26" s="17">
        <v>47.85</v>
      </c>
      <c r="H26" s="4" t="s">
        <v>141</v>
      </c>
    </row>
    <row r="27" spans="2:9">
      <c r="C27" t="s">
        <v>67</v>
      </c>
      <c r="F27">
        <v>4</v>
      </c>
      <c r="H27" s="4" t="s">
        <v>141</v>
      </c>
    </row>
    <row r="28" spans="2:9">
      <c r="B28" t="s">
        <v>64</v>
      </c>
      <c r="C28" t="s">
        <v>72</v>
      </c>
      <c r="E28">
        <v>13100</v>
      </c>
      <c r="H28" s="4" t="s">
        <v>141</v>
      </c>
    </row>
    <row r="29" spans="2:9">
      <c r="C29" t="s">
        <v>89</v>
      </c>
      <c r="E29">
        <v>200</v>
      </c>
      <c r="H29" s="4" t="s">
        <v>141</v>
      </c>
    </row>
    <row r="30" spans="2:9">
      <c r="C30" t="s">
        <v>86</v>
      </c>
      <c r="F30">
        <v>200</v>
      </c>
    </row>
    <row r="31" spans="2:9">
      <c r="B31" s="8"/>
      <c r="C31" s="8" t="s">
        <v>50</v>
      </c>
      <c r="D31" s="8"/>
      <c r="E31" s="18">
        <f>SUM(E8:E30)</f>
        <v>14547.85</v>
      </c>
      <c r="F31" s="18">
        <f>SUM(F6:F30)</f>
        <v>37270.800000000003</v>
      </c>
      <c r="G31" s="8" t="s">
        <v>76</v>
      </c>
      <c r="H31" s="18">
        <f>E31-F31</f>
        <v>-22722.950000000004</v>
      </c>
      <c r="I31" s="8"/>
    </row>
    <row r="32" spans="2:9">
      <c r="C32" t="s">
        <v>61</v>
      </c>
      <c r="E32" s="17">
        <f>52091</f>
        <v>52091</v>
      </c>
      <c r="F32" s="17" t="s">
        <v>142</v>
      </c>
    </row>
    <row r="33" spans="3:8">
      <c r="C33" t="s">
        <v>63</v>
      </c>
      <c r="E33" s="17">
        <f>(E31+E32-F31)</f>
        <v>29368.050000000003</v>
      </c>
      <c r="F33" s="17"/>
    </row>
    <row r="35" spans="3:8">
      <c r="C35" t="s">
        <v>95</v>
      </c>
      <c r="E35" s="10">
        <v>29368</v>
      </c>
      <c r="H35" t="s">
        <v>88</v>
      </c>
    </row>
    <row r="37" spans="3:8">
      <c r="C37" s="11"/>
      <c r="D37" s="2"/>
      <c r="E37" s="2"/>
    </row>
    <row r="53" spans="11:11">
      <c r="K53" s="6"/>
    </row>
    <row r="64" spans="11:11" s="4" customFormat="1"/>
    <row r="70" s="15" customFormat="1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topLeftCell="A16" workbookViewId="0">
      <selection activeCell="D45" sqref="D45"/>
    </sheetView>
  </sheetViews>
  <sheetFormatPr baseColWidth="10" defaultRowHeight="12.75"/>
  <cols>
    <col min="1" max="2" width="9.140625" customWidth="1"/>
    <col min="3" max="3" width="12.28515625" customWidth="1"/>
    <col min="4" max="256" width="9.140625" customWidth="1"/>
  </cols>
  <sheetData>
    <row r="2" spans="2:12">
      <c r="B2" s="2" t="s">
        <v>79</v>
      </c>
    </row>
    <row r="3" spans="2:12">
      <c r="B3" s="2"/>
      <c r="D3" s="23" t="s">
        <v>112</v>
      </c>
    </row>
    <row r="4" spans="2:12">
      <c r="B4" s="2"/>
      <c r="D4" s="24" t="s">
        <v>122</v>
      </c>
    </row>
    <row r="6" spans="2:12">
      <c r="E6" s="2" t="s">
        <v>38</v>
      </c>
      <c r="F6" s="2" t="s">
        <v>39</v>
      </c>
    </row>
    <row r="8" spans="2:12">
      <c r="B8" s="4" t="s">
        <v>137</v>
      </c>
      <c r="C8" s="4"/>
      <c r="D8" s="4"/>
      <c r="E8" s="4">
        <v>1517</v>
      </c>
      <c r="F8" s="4"/>
      <c r="G8" s="4"/>
      <c r="H8" s="4"/>
      <c r="I8" s="4"/>
      <c r="J8" s="4"/>
    </row>
    <row r="9" spans="2:12">
      <c r="K9" s="6"/>
      <c r="L9" s="6"/>
    </row>
    <row r="10" spans="2:12">
      <c r="B10" s="12" t="s">
        <v>96</v>
      </c>
      <c r="E10" t="s">
        <v>99</v>
      </c>
    </row>
    <row r="11" spans="2:12">
      <c r="B11" s="13" t="s">
        <v>52</v>
      </c>
      <c r="E11" s="9">
        <v>1517</v>
      </c>
    </row>
    <row r="12" spans="2:12">
      <c r="B12" s="13" t="s">
        <v>8</v>
      </c>
      <c r="F12" s="17">
        <v>473.5</v>
      </c>
    </row>
    <row r="13" spans="2:12">
      <c r="B13" s="13" t="s">
        <v>53</v>
      </c>
      <c r="F13">
        <v>824</v>
      </c>
    </row>
    <row r="14" spans="2:12">
      <c r="B14" s="13" t="s">
        <v>54</v>
      </c>
      <c r="F14">
        <v>105</v>
      </c>
      <c r="J14" s="15"/>
    </row>
    <row r="15" spans="2:12">
      <c r="B15" s="13" t="s">
        <v>55</v>
      </c>
      <c r="F15">
        <v>178</v>
      </c>
    </row>
    <row r="16" spans="2:12">
      <c r="B16" s="13" t="s">
        <v>97</v>
      </c>
      <c r="F16">
        <v>254</v>
      </c>
    </row>
    <row r="17" spans="2:8">
      <c r="B17" s="14" t="s">
        <v>56</v>
      </c>
      <c r="C17" s="1"/>
      <c r="D17" s="1"/>
      <c r="E17" s="1">
        <v>1566</v>
      </c>
      <c r="F17" s="1"/>
      <c r="G17" s="1"/>
      <c r="H17" s="1"/>
    </row>
    <row r="18" spans="2:8">
      <c r="B18" s="13" t="s">
        <v>50</v>
      </c>
      <c r="E18">
        <f>SUM(E11:E17)</f>
        <v>3083</v>
      </c>
      <c r="F18" s="17">
        <f>SUM(F12:F16)</f>
        <v>1834.5</v>
      </c>
    </row>
    <row r="19" spans="2:8">
      <c r="B19" s="13" t="s">
        <v>57</v>
      </c>
      <c r="E19" s="17">
        <f>E18-F18</f>
        <v>1248.5</v>
      </c>
    </row>
    <row r="20" spans="2:8">
      <c r="B20" s="13"/>
    </row>
    <row r="21" spans="2:8">
      <c r="B21" s="12" t="s">
        <v>87</v>
      </c>
      <c r="E21" t="s">
        <v>100</v>
      </c>
    </row>
    <row r="22" spans="2:8">
      <c r="B22" s="13" t="s">
        <v>58</v>
      </c>
      <c r="E22" s="17">
        <f>E19</f>
        <v>1248.5</v>
      </c>
    </row>
    <row r="23" spans="2:8">
      <c r="B23" s="13"/>
      <c r="E23" s="17"/>
    </row>
    <row r="24" spans="2:8">
      <c r="B24" t="s">
        <v>24</v>
      </c>
    </row>
    <row r="25" spans="2:8">
      <c r="B25" t="s">
        <v>25</v>
      </c>
    </row>
    <row r="26" spans="2:8">
      <c r="B26" t="s">
        <v>97</v>
      </c>
      <c r="F26">
        <v>145</v>
      </c>
    </row>
    <row r="27" spans="2:8">
      <c r="B27" t="s">
        <v>98</v>
      </c>
      <c r="F27">
        <v>708</v>
      </c>
      <c r="G27" s="28" t="s">
        <v>134</v>
      </c>
    </row>
    <row r="28" spans="2:8">
      <c r="B28" s="14" t="s">
        <v>56</v>
      </c>
      <c r="C28" s="1"/>
      <c r="D28" s="1"/>
      <c r="E28" s="1">
        <v>404</v>
      </c>
      <c r="F28" s="1"/>
      <c r="G28" s="1"/>
      <c r="H28" s="1"/>
    </row>
    <row r="29" spans="2:8">
      <c r="B29" s="13" t="s">
        <v>50</v>
      </c>
      <c r="E29" s="17">
        <f>SUM(E22:E28)</f>
        <v>1652.5</v>
      </c>
      <c r="F29">
        <f>SUM(F22:F28)</f>
        <v>853</v>
      </c>
    </row>
    <row r="30" spans="2:8">
      <c r="B30" s="13" t="s">
        <v>101</v>
      </c>
      <c r="E30" s="17">
        <f>(E29-F29)</f>
        <v>799.5</v>
      </c>
    </row>
    <row r="31" spans="2:8">
      <c r="B31" s="13"/>
      <c r="E31" s="17"/>
    </row>
    <row r="32" spans="2:8">
      <c r="B32" s="13" t="s">
        <v>102</v>
      </c>
      <c r="E32" s="17">
        <v>2000</v>
      </c>
    </row>
    <row r="33" spans="2:8">
      <c r="B33" s="27" t="s">
        <v>120</v>
      </c>
      <c r="C33" s="6"/>
      <c r="D33" s="6"/>
      <c r="E33" s="6"/>
      <c r="G33" s="6"/>
    </row>
    <row r="34" spans="2:8">
      <c r="B34" s="1" t="s">
        <v>121</v>
      </c>
      <c r="C34" s="1"/>
      <c r="D34" s="1"/>
      <c r="E34" s="1"/>
      <c r="F34" s="1">
        <v>1016</v>
      </c>
      <c r="G34" s="36" t="s">
        <v>135</v>
      </c>
      <c r="H34" s="1"/>
    </row>
    <row r="35" spans="2:8">
      <c r="B35" s="13"/>
      <c r="E35" s="17">
        <f>(E30+E32-F34)</f>
        <v>1783.5</v>
      </c>
    </row>
    <row r="36" spans="2:8">
      <c r="B36" s="13"/>
      <c r="E36" s="17"/>
    </row>
    <row r="37" spans="2:8">
      <c r="B37" s="12"/>
      <c r="E37" s="17"/>
    </row>
    <row r="38" spans="2:8">
      <c r="B38" s="13" t="s">
        <v>155</v>
      </c>
      <c r="F38" s="17">
        <v>270</v>
      </c>
      <c r="G38" s="28" t="s">
        <v>156</v>
      </c>
    </row>
    <row r="39" spans="2:8">
      <c r="B39" s="37" t="s">
        <v>138</v>
      </c>
      <c r="C39" s="29"/>
      <c r="D39" s="29"/>
      <c r="E39" s="31">
        <f>E35-F38</f>
        <v>1513.5</v>
      </c>
      <c r="F39" s="29"/>
      <c r="G39" s="31"/>
      <c r="H39" s="29"/>
    </row>
    <row r="40" spans="2:8">
      <c r="E40" s="17"/>
    </row>
    <row r="42" spans="2:8">
      <c r="B42" s="20" t="s">
        <v>136</v>
      </c>
    </row>
    <row r="43" spans="2:8">
      <c r="B43" t="s">
        <v>132</v>
      </c>
      <c r="D43" s="17">
        <f>E32</f>
        <v>2000</v>
      </c>
    </row>
    <row r="44" spans="2:8">
      <c r="B44" t="s">
        <v>133</v>
      </c>
      <c r="D44" s="17">
        <f>-(F27+F34+F38)</f>
        <v>-1994</v>
      </c>
      <c r="E44" s="28" t="s">
        <v>157</v>
      </c>
    </row>
    <row r="45" spans="2:8">
      <c r="B45" s="29" t="s">
        <v>148</v>
      </c>
      <c r="C45" s="29"/>
      <c r="D45" s="29">
        <f>SUM(D43:D44)</f>
        <v>6</v>
      </c>
    </row>
    <row r="47" spans="2:8">
      <c r="B47" s="20"/>
    </row>
    <row r="50" spans="2:4">
      <c r="B50" s="6"/>
      <c r="C50" s="6"/>
      <c r="D50" s="52"/>
    </row>
    <row r="51" spans="2:4">
      <c r="B51" s="6"/>
      <c r="C51" s="6"/>
      <c r="D51" s="5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topLeftCell="A28" workbookViewId="0">
      <selection activeCell="C54" sqref="C54"/>
    </sheetView>
  </sheetViews>
  <sheetFormatPr baseColWidth="10" defaultRowHeight="12.75"/>
  <cols>
    <col min="1" max="2" width="9.140625" customWidth="1"/>
    <col min="3" max="3" width="19" customWidth="1"/>
    <col min="4" max="4" width="7.28515625" customWidth="1"/>
    <col min="5" max="5" width="8.85546875" customWidth="1"/>
    <col min="6" max="6" width="8.140625" style="21" customWidth="1"/>
    <col min="7" max="7" width="10.85546875" customWidth="1"/>
    <col min="8" max="8" width="12.5703125" customWidth="1"/>
    <col min="9" max="9" width="14.7109375" bestFit="1" customWidth="1"/>
    <col min="10" max="10" width="8.5703125" bestFit="1" customWidth="1"/>
    <col min="11" max="256" width="9.140625" customWidth="1"/>
  </cols>
  <sheetData>
    <row r="2" spans="2:5">
      <c r="B2" s="2" t="s">
        <v>79</v>
      </c>
    </row>
    <row r="3" spans="2:5">
      <c r="C3" s="23" t="s">
        <v>112</v>
      </c>
    </row>
    <row r="4" spans="2:5">
      <c r="C4" s="24" t="s">
        <v>116</v>
      </c>
    </row>
    <row r="6" spans="2:5">
      <c r="B6" s="19" t="s">
        <v>117</v>
      </c>
      <c r="C6" s="19"/>
    </row>
    <row r="7" spans="2:5">
      <c r="B7" t="s">
        <v>123</v>
      </c>
      <c r="C7" s="19"/>
    </row>
    <row r="8" spans="2:5">
      <c r="B8" t="s">
        <v>124</v>
      </c>
      <c r="C8" s="19"/>
    </row>
    <row r="9" spans="2:5">
      <c r="B9" t="s">
        <v>81</v>
      </c>
    </row>
    <row r="10" spans="2:5" ht="8.25" customHeight="1"/>
    <row r="11" spans="2:5">
      <c r="B11" s="11" t="s">
        <v>118</v>
      </c>
      <c r="C11" s="30"/>
      <c r="D11" s="30" t="s">
        <v>32</v>
      </c>
      <c r="E11" s="7"/>
    </row>
    <row r="12" spans="2:5">
      <c r="B12" t="s">
        <v>31</v>
      </c>
      <c r="C12" s="3"/>
      <c r="D12" s="43">
        <v>131</v>
      </c>
      <c r="E12" s="43">
        <v>26200</v>
      </c>
    </row>
    <row r="13" spans="2:5">
      <c r="B13" s="4" t="s">
        <v>33</v>
      </c>
      <c r="D13" s="43"/>
      <c r="E13" s="43">
        <v>-13100</v>
      </c>
    </row>
    <row r="14" spans="2:5">
      <c r="B14" t="s">
        <v>34</v>
      </c>
      <c r="D14" s="43"/>
      <c r="E14" s="43"/>
    </row>
    <row r="15" spans="2:5">
      <c r="B15" s="29" t="s">
        <v>119</v>
      </c>
      <c r="C15" s="29"/>
      <c r="D15" s="47"/>
      <c r="E15" s="47">
        <v>13100</v>
      </c>
    </row>
    <row r="17" spans="2:8">
      <c r="B17" t="s">
        <v>125</v>
      </c>
    </row>
    <row r="19" spans="2:8">
      <c r="B19" s="19" t="s">
        <v>127</v>
      </c>
    </row>
    <row r="20" spans="2:8">
      <c r="B20" s="11" t="s">
        <v>3</v>
      </c>
      <c r="D20" s="40" t="s">
        <v>15</v>
      </c>
      <c r="E20" s="11" t="s">
        <v>16</v>
      </c>
      <c r="F20" s="11" t="s">
        <v>20</v>
      </c>
    </row>
    <row r="21" spans="2:8">
      <c r="B21" t="s">
        <v>23</v>
      </c>
      <c r="D21" s="21">
        <v>135.5</v>
      </c>
      <c r="E21">
        <v>10</v>
      </c>
      <c r="F21" t="s">
        <v>11</v>
      </c>
      <c r="G21" t="s">
        <v>29</v>
      </c>
    </row>
    <row r="22" spans="2:8">
      <c r="B22" t="s">
        <v>8</v>
      </c>
      <c r="D22" s="21">
        <v>525</v>
      </c>
      <c r="E22">
        <v>9</v>
      </c>
      <c r="F22" t="s">
        <v>11</v>
      </c>
      <c r="G22" t="s">
        <v>29</v>
      </c>
    </row>
    <row r="23" spans="2:8">
      <c r="B23" t="s">
        <v>24</v>
      </c>
      <c r="D23" s="21">
        <v>815</v>
      </c>
      <c r="E23" t="s">
        <v>28</v>
      </c>
      <c r="F23" t="s">
        <v>26</v>
      </c>
      <c r="G23" t="s">
        <v>22</v>
      </c>
    </row>
    <row r="24" spans="2:8">
      <c r="B24" t="s">
        <v>25</v>
      </c>
      <c r="D24" s="21">
        <v>201</v>
      </c>
      <c r="E24" t="s">
        <v>27</v>
      </c>
      <c r="F24" t="s">
        <v>26</v>
      </c>
      <c r="G24" t="s">
        <v>22</v>
      </c>
    </row>
    <row r="25" spans="2:8">
      <c r="B25" s="29" t="s">
        <v>37</v>
      </c>
      <c r="C25" s="29"/>
      <c r="D25" s="39">
        <f>SUM(D21:D24)</f>
        <v>1676.5</v>
      </c>
      <c r="E25" s="29"/>
      <c r="F25" s="29"/>
    </row>
    <row r="27" spans="2:8">
      <c r="B27" s="19" t="s">
        <v>126</v>
      </c>
    </row>
    <row r="28" spans="2:8" s="11" customFormat="1">
      <c r="B28" s="11" t="s">
        <v>3</v>
      </c>
      <c r="D28" s="11" t="s">
        <v>13</v>
      </c>
      <c r="E28" s="11" t="s">
        <v>14</v>
      </c>
      <c r="F28" s="40" t="s">
        <v>15</v>
      </c>
      <c r="G28" s="11" t="s">
        <v>16</v>
      </c>
      <c r="H28" s="11" t="s">
        <v>20</v>
      </c>
    </row>
    <row r="29" spans="2:8">
      <c r="B29" t="s">
        <v>1</v>
      </c>
      <c r="C29" t="s">
        <v>0</v>
      </c>
      <c r="F29" s="21">
        <v>10900</v>
      </c>
      <c r="G29">
        <v>7</v>
      </c>
    </row>
    <row r="30" spans="2:8">
      <c r="B30" t="s">
        <v>5</v>
      </c>
      <c r="C30" t="s">
        <v>6</v>
      </c>
      <c r="F30" s="21">
        <v>260</v>
      </c>
      <c r="G30">
        <v>5</v>
      </c>
      <c r="H30" t="s">
        <v>4</v>
      </c>
    </row>
    <row r="31" spans="2:8">
      <c r="B31" t="s">
        <v>21</v>
      </c>
      <c r="F31" s="21">
        <v>960</v>
      </c>
      <c r="G31">
        <v>6</v>
      </c>
      <c r="H31" t="s">
        <v>4</v>
      </c>
    </row>
    <row r="32" spans="2:8">
      <c r="B32" t="s">
        <v>7</v>
      </c>
      <c r="D32">
        <v>65</v>
      </c>
      <c r="E32" s="4">
        <v>87.45</v>
      </c>
      <c r="F32" s="38">
        <f>D32*E32/100</f>
        <v>56.842500000000001</v>
      </c>
      <c r="G32">
        <v>1</v>
      </c>
      <c r="H32" t="s">
        <v>11</v>
      </c>
    </row>
    <row r="33" spans="2:8">
      <c r="B33" t="s">
        <v>8</v>
      </c>
      <c r="F33" s="21">
        <v>1477.8</v>
      </c>
      <c r="G33">
        <v>5</v>
      </c>
      <c r="H33" t="s">
        <v>4</v>
      </c>
    </row>
    <row r="34" spans="2:8">
      <c r="B34" t="s">
        <v>9</v>
      </c>
      <c r="F34" s="21">
        <v>195</v>
      </c>
      <c r="G34">
        <v>5</v>
      </c>
      <c r="H34" t="s">
        <v>4</v>
      </c>
    </row>
    <row r="35" spans="2:8" s="4" customFormat="1">
      <c r="B35" s="4" t="s">
        <v>2</v>
      </c>
      <c r="D35" s="4">
        <v>600</v>
      </c>
      <c r="E35" s="4">
        <v>87.45</v>
      </c>
      <c r="F35" s="38">
        <f>D35*E35/100</f>
        <v>524.70000000000005</v>
      </c>
      <c r="G35" s="4">
        <v>2</v>
      </c>
      <c r="H35" s="4" t="s">
        <v>11</v>
      </c>
    </row>
    <row r="36" spans="2:8">
      <c r="B36" s="4" t="s">
        <v>17</v>
      </c>
      <c r="D36">
        <v>500</v>
      </c>
      <c r="E36">
        <v>87.45</v>
      </c>
      <c r="F36" s="38">
        <f>D36*E36/100</f>
        <v>437.25</v>
      </c>
      <c r="G36" s="4">
        <v>3</v>
      </c>
      <c r="H36" s="4" t="s">
        <v>11</v>
      </c>
    </row>
    <row r="37" spans="2:8">
      <c r="B37" s="4" t="s">
        <v>18</v>
      </c>
      <c r="F37" s="21">
        <v>313.5</v>
      </c>
      <c r="G37" s="4">
        <v>4</v>
      </c>
      <c r="H37" s="4" t="s">
        <v>11</v>
      </c>
    </row>
    <row r="38" spans="2:8">
      <c r="B38" t="s">
        <v>12</v>
      </c>
      <c r="F38" s="21">
        <v>175</v>
      </c>
      <c r="G38" s="4">
        <v>6</v>
      </c>
      <c r="H38" s="4" t="s">
        <v>4</v>
      </c>
    </row>
    <row r="39" spans="2:8">
      <c r="B39" t="s">
        <v>19</v>
      </c>
      <c r="F39" s="21">
        <v>708</v>
      </c>
      <c r="G39" t="s">
        <v>128</v>
      </c>
      <c r="H39" t="s">
        <v>129</v>
      </c>
    </row>
    <row r="40" spans="2:8">
      <c r="B40" s="29" t="s">
        <v>37</v>
      </c>
      <c r="C40" s="29"/>
      <c r="D40" s="29"/>
      <c r="E40" s="29"/>
      <c r="F40" s="39">
        <f>SUM(F29:F39)</f>
        <v>16008.092500000001</v>
      </c>
      <c r="G40" s="29"/>
      <c r="H40" s="29"/>
    </row>
    <row r="42" spans="2:8">
      <c r="B42" s="19" t="s">
        <v>130</v>
      </c>
    </row>
    <row r="43" spans="2:8">
      <c r="B43" s="11" t="s">
        <v>3</v>
      </c>
      <c r="F43" s="40" t="s">
        <v>15</v>
      </c>
      <c r="G43" s="11" t="s">
        <v>16</v>
      </c>
      <c r="H43" s="11" t="s">
        <v>20</v>
      </c>
    </row>
    <row r="44" spans="2:8">
      <c r="B44" t="s">
        <v>131</v>
      </c>
      <c r="F44" s="21">
        <v>6000</v>
      </c>
      <c r="G44">
        <v>11</v>
      </c>
      <c r="H44" t="s">
        <v>11</v>
      </c>
    </row>
    <row r="46" spans="2:8">
      <c r="B46" s="19" t="s">
        <v>154</v>
      </c>
    </row>
    <row r="47" spans="2:8">
      <c r="B47" s="11" t="s">
        <v>3</v>
      </c>
      <c r="F47" s="40" t="s">
        <v>15</v>
      </c>
      <c r="G47" s="11" t="s">
        <v>16</v>
      </c>
      <c r="H47" s="11" t="s">
        <v>20</v>
      </c>
    </row>
    <row r="48" spans="2:8">
      <c r="B48" t="s">
        <v>10</v>
      </c>
      <c r="D48">
        <v>270</v>
      </c>
      <c r="G48">
        <v>8</v>
      </c>
      <c r="H48" t="s">
        <v>11</v>
      </c>
    </row>
    <row r="51" spans="2:12">
      <c r="B51" s="19" t="s">
        <v>152</v>
      </c>
    </row>
    <row r="52" spans="2:12">
      <c r="B52" t="s">
        <v>147</v>
      </c>
      <c r="F52" s="43">
        <v>2000</v>
      </c>
    </row>
    <row r="53" spans="2:12">
      <c r="B53" s="6" t="s">
        <v>145</v>
      </c>
      <c r="F53" s="49">
        <f>-(F32+F35+F36+F37)</f>
        <v>-1332.2925</v>
      </c>
      <c r="G53" s="28" t="s">
        <v>149</v>
      </c>
    </row>
    <row r="54" spans="2:12">
      <c r="B54" s="48" t="s">
        <v>150</v>
      </c>
      <c r="F54" s="49">
        <v>-660.7</v>
      </c>
      <c r="G54" s="50" t="s">
        <v>151</v>
      </c>
    </row>
    <row r="55" spans="2:12">
      <c r="B55" s="6" t="s">
        <v>148</v>
      </c>
      <c r="F55" s="49">
        <v>-7</v>
      </c>
      <c r="G55" s="6"/>
      <c r="H55" s="6"/>
      <c r="I55" s="6"/>
      <c r="J55" s="6"/>
      <c r="K55" s="6"/>
      <c r="L55" s="6"/>
    </row>
    <row r="58" spans="2:12">
      <c r="B58" s="2"/>
    </row>
    <row r="59" spans="2:12">
      <c r="F59" s="41"/>
    </row>
    <row r="60" spans="2:12">
      <c r="F60" s="42"/>
    </row>
    <row r="62" spans="2:12">
      <c r="B62" s="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Status</vt:lpstr>
      <vt:lpstr>Oversikt</vt:lpstr>
      <vt:lpstr>Kontantstrøm</vt:lpstr>
      <vt:lpstr>Håndkasse</vt:lpstr>
      <vt:lpstr>Noter</vt:lpstr>
    </vt:vector>
  </TitlesOfParts>
  <Company>UiO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Asbjørn Ness</cp:lastModifiedBy>
  <cp:lastPrinted>2008-02-11T22:34:01Z</cp:lastPrinted>
  <dcterms:created xsi:type="dcterms:W3CDTF">2007-08-16T09:48:32Z</dcterms:created>
  <dcterms:modified xsi:type="dcterms:W3CDTF">2019-02-21T11:42:07Z</dcterms:modified>
</cp:coreProperties>
</file>